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codeName="ThisWorkbook"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kbenarfa\Desktop\"/>
    </mc:Choice>
  </mc:AlternateContent>
  <xr:revisionPtr revIDLastSave="0" documentId="8_{846DA52A-2884-4913-96F1-EDFE6C24CA4D}" xr6:coauthVersionLast="36" xr6:coauthVersionMax="36" xr10:uidLastSave="{00000000-0000-0000-0000-000000000000}"/>
  <workbookProtection workbookAlgorithmName="SHA-512" workbookHashValue="+DAjHF/ngw7XICJKV2kDc/Y3ypFeRmtMsbXTBBvLexGGTestGZtqQFpav2Hpf2nvEx6aFcegUOJBeMDrYu0PwA==" workbookSaltValue="12R/bvLlXT6wq0bU1zTMKQ==" workbookSpinCount="100000" lockStructure="1"/>
  <bookViews>
    <workbookView xWindow="0" yWindow="0" windowWidth="28800" windowHeight="12225" xr2:uid="{3F323E4C-5300-4AB3-8B2C-F675A83027A5}"/>
  </bookViews>
  <sheets>
    <sheet name="Simulateur FNE 2021" sheetId="1" r:id="rId1"/>
    <sheet name="liste déroulante" sheetId="2" state="hidden" r:id="rId2"/>
  </sheet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8" i="1"/>
  <c r="F22" i="1"/>
  <c r="F24" i="1"/>
  <c r="F33" i="1"/>
  <c r="C18" i="1"/>
  <c r="F25" i="1"/>
  <c r="C25" i="1"/>
  <c r="F34" i="1"/>
  <c r="E40" i="1"/>
  <c r="C17" i="1"/>
  <c r="G43" i="1"/>
  <c r="G44" i="1"/>
  <c r="G42" i="1"/>
  <c r="G40" i="1"/>
  <c r="F40" i="1"/>
  <c r="C19" i="1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10" i="2"/>
  <c r="C20" i="1"/>
  <c r="C22" i="1"/>
  <c r="C24" i="1"/>
  <c r="B28" i="1"/>
  <c r="B40" i="1"/>
  <c r="C34" i="1"/>
  <c r="A53" i="2"/>
  <c r="A54" i="2"/>
  <c r="A55" i="2"/>
  <c r="A56" i="2"/>
  <c r="A52" i="2"/>
  <c r="C43" i="1"/>
  <c r="D43" i="1"/>
  <c r="D44" i="1"/>
  <c r="D42" i="1"/>
  <c r="C40" i="1"/>
  <c r="C32" i="1"/>
  <c r="F32" i="1"/>
  <c r="D40" i="1"/>
  <c r="F43" i="1"/>
</calcChain>
</file>

<file path=xl/sharedStrings.xml><?xml version="1.0" encoding="utf-8"?>
<sst xmlns="http://schemas.openxmlformats.org/spreadsheetml/2006/main" count="123" uniqueCount="77">
  <si>
    <t>Activité partielle</t>
  </si>
  <si>
    <t>Activité partielle longue durée</t>
  </si>
  <si>
    <t xml:space="preserve">Entreprise en difficulté </t>
  </si>
  <si>
    <t xml:space="preserve">Taille de l'entreprise </t>
  </si>
  <si>
    <t>Taille de l'entreprise</t>
  </si>
  <si>
    <t>Moins de 300 salariés</t>
  </si>
  <si>
    <t xml:space="preserve">De 300 à 1000 salariés </t>
  </si>
  <si>
    <t>Plus de 1000 salariés</t>
  </si>
  <si>
    <t>Prise en charge</t>
  </si>
  <si>
    <t xml:space="preserve">Tailles des entreprises </t>
  </si>
  <si>
    <t>Moins de 50 salariés</t>
  </si>
  <si>
    <t xml:space="preserve">NR </t>
  </si>
  <si>
    <t xml:space="preserve">Moins de 50 salariés Entreprise en difficulté </t>
  </si>
  <si>
    <t xml:space="preserve">De 50 à 249 salariés Entreprise en difficulté </t>
  </si>
  <si>
    <t xml:space="preserve">Plus de 249 salariés Entreprise en difficulté </t>
  </si>
  <si>
    <t>Moins de 50 salariés Entreprise en mutation ou en reprise d'activité</t>
  </si>
  <si>
    <t>De 50 à 249 salariés Entreprise en mutation ou en reprise d'activité</t>
  </si>
  <si>
    <t>Plus de 249 salariés Entreprise en mutation ou en reprise d'activité</t>
  </si>
  <si>
    <t>Plus de 250 salariés</t>
  </si>
  <si>
    <t xml:space="preserve">De 50 à 250 salariés </t>
  </si>
  <si>
    <t>CA</t>
  </si>
  <si>
    <t>TOTAL BILAN</t>
  </si>
  <si>
    <t>&gt; 5000000</t>
  </si>
  <si>
    <t>Coût pris en charge par le FNE</t>
  </si>
  <si>
    <t xml:space="preserve">Effectif de l'entreprise </t>
  </si>
  <si>
    <t>Taille entreprise RGEC</t>
  </si>
  <si>
    <t>Grande entreprise</t>
  </si>
  <si>
    <t>Plafond loin d'être atteint</t>
  </si>
  <si>
    <t xml:space="preserve">Plafond atteint ou presque </t>
  </si>
  <si>
    <t xml:space="preserve">Eligibilté </t>
  </si>
  <si>
    <t>De 10 à 50 M euros</t>
  </si>
  <si>
    <t>&gt;= 50 M euros</t>
  </si>
  <si>
    <t>&lt;= 10 M euros</t>
  </si>
  <si>
    <t>Petite entreprise</t>
  </si>
  <si>
    <t>Moyenne entreprise</t>
  </si>
  <si>
    <t xml:space="preserve">Bilan </t>
  </si>
  <si>
    <t>De 10 à 43 M euros</t>
  </si>
  <si>
    <t>&gt;= 43 M euros</t>
  </si>
  <si>
    <t>Entreprise RGEC</t>
  </si>
  <si>
    <t>Aides publics</t>
  </si>
  <si>
    <t xml:space="preserve">Bilan total annuel </t>
  </si>
  <si>
    <t>Entreprise en difficulté</t>
  </si>
  <si>
    <t>Entreprise en reprise d'activité</t>
  </si>
  <si>
    <t xml:space="preserve">Entreprise en mutation </t>
  </si>
  <si>
    <t>Situation de l'entreprise</t>
  </si>
  <si>
    <t>De 300 à 1000 salariés</t>
  </si>
  <si>
    <t xml:space="preserve">Eligibilité </t>
  </si>
  <si>
    <t>Régime Temporaire Covid-19</t>
  </si>
  <si>
    <t xml:space="preserve">Hauteur de la prise en charge </t>
  </si>
  <si>
    <t>Entreprise en mutation</t>
  </si>
  <si>
    <t>Détail de la prise en charge du régime Temporaire Covid</t>
  </si>
  <si>
    <t>Détail de la prise en charge du régime RGEC</t>
  </si>
  <si>
    <t>Hauteur de la prise en charge</t>
  </si>
  <si>
    <t>REGIME RGEC: L'aide FNE ne peut exéder 2 millions d'euros par projet de formation.</t>
  </si>
  <si>
    <t xml:space="preserve">Situation de l'entreprise </t>
  </si>
  <si>
    <t>CA de l'entreprise</t>
  </si>
  <si>
    <t xml:space="preserve">Coût total de la formation </t>
  </si>
  <si>
    <t xml:space="preserve">Durée de la formation en présentiel </t>
  </si>
  <si>
    <t>Couts pédagogiques</t>
  </si>
  <si>
    <t xml:space="preserve">REGIME TEMPORAIRE COVID-19  : -	les entreprises peuvent bénéficier d’une aide maximale de 2 300 000 euros € HT maximum au titre de ce régime (345 000 € pour les entreprises du secteur de la pêche et de l’aquaculture ; 290 000 € pour les entreprises du secteur agricole primaire).  </t>
  </si>
  <si>
    <t>CLIQUE ICI POUR SAISIR L'APPEL DE FONDS</t>
  </si>
  <si>
    <t>SIMULATEUR FNE 2022</t>
  </si>
  <si>
    <t>Les frais annexes dans le cadre du régime temporaire Covid sont pris en charge uniquement lorsque l'entreprise le reclame.</t>
  </si>
  <si>
    <t>*Les frais annexes du régime temporaire Covid : Forfait de 2euros, lorsque l'entreprise le reclame, uniquement sur les heures de présence)</t>
  </si>
  <si>
    <t>Versements volontaires sous le régime Temporaire Covid</t>
  </si>
  <si>
    <t>Versements volontaires sous le régime RGEC</t>
  </si>
  <si>
    <t>FAIRE L'APPEL DE FONDS</t>
  </si>
  <si>
    <r>
      <t xml:space="preserve">Hauteur des aides publiques perçues* 
</t>
    </r>
    <r>
      <rPr>
        <i/>
        <sz val="16"/>
        <color theme="1"/>
        <rFont val="Calibri"/>
        <family val="2"/>
        <scheme val="minor"/>
      </rPr>
      <t>(le plafond est désormais de 2, 3 millions d'€ HT )</t>
    </r>
  </si>
  <si>
    <r>
      <t xml:space="preserve">Durée totale en heure de la formation 
</t>
    </r>
    <r>
      <rPr>
        <i/>
        <sz val="16"/>
        <color theme="1"/>
        <rFont val="Calibri"/>
        <family val="2"/>
        <scheme val="minor"/>
      </rPr>
      <t>(Somme des heures pour tous les salariés)</t>
    </r>
  </si>
  <si>
    <r>
      <t xml:space="preserve">Régime RGEC (Réglement Géneral d'Exemption par catégorie) 
</t>
    </r>
    <r>
      <rPr>
        <i/>
        <sz val="18"/>
        <color theme="1"/>
        <rFont val="Calibri"/>
        <family val="2"/>
        <scheme val="minor"/>
      </rPr>
      <t>Disposition applicable au 1er juillet 2021</t>
    </r>
  </si>
  <si>
    <t>TTC</t>
  </si>
  <si>
    <r>
      <t xml:space="preserve">Code postal de l'entreprise 
</t>
    </r>
    <r>
      <rPr>
        <i/>
        <sz val="18"/>
        <color theme="1"/>
        <rFont val="Calibri"/>
        <family val="2"/>
        <scheme val="minor"/>
      </rPr>
      <t>(à instruire car la TVA peut varier)</t>
    </r>
  </si>
  <si>
    <t>Option Salaires**</t>
  </si>
  <si>
    <t>Option Frais annexes**</t>
  </si>
  <si>
    <t>Option Frais annexes*</t>
  </si>
  <si>
    <t>Salaires et les frais annexes** sont pris en charge dans le cadre du RGEC a hauteur du % de la prise en charge lorsque l'entreprise le reclame, uniquement sur les heures de présence</t>
  </si>
  <si>
    <t>en option Salaires ** : La prise en charge des salaires est à hauteur de 11 euros lorsque l'entreprise le reclame sur la totalité des heures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</si>
</sst>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.00\ [$€-40C]_-;\-* #,##0.00\ [$€-40C]_-;_-* &quot;-&quot;??\ [$€-40C]_-;_-@_-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4" tint="0.79998168889431442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4" tint="0.79998168889431442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8"/>
      <color theme="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i/>
      <sz val="14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26"/>
      <color theme="10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28"/>
      <name val="Calibri"/>
      <family val="2"/>
      <scheme val="minor"/>
    </font>
    <font>
      <b/>
      <sz val="26"/>
      <color theme="4" tint="0.39997558519241921"/>
      <name val="Calibri"/>
      <family val="2"/>
      <scheme val="minor"/>
    </font>
    <font>
      <b/>
      <sz val="20"/>
      <color theme="9" tint="0.59999389629810485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18"/>
      <color theme="9" tint="0.59999389629810485"/>
      <name val="Calibri"/>
      <family val="2"/>
      <scheme val="minor"/>
    </font>
    <font>
      <i/>
      <sz val="18"/>
      <color theme="1"/>
      <name val="Calibri"/>
      <family val="2"/>
      <scheme val="minor"/>
    </font>
    <font>
      <sz val="11"/>
      <color theme="4" tint="0.79998168889431442"/>
      <name val="Calibri"/>
      <family val="2"/>
      <scheme val="minor"/>
    </font>
    <font>
      <sz val="11"/>
      <color theme="9" tint="0.79998168889431442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499984740745262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 style="medium">
        <color theme="0" tint="-0.499984740745262"/>
      </right>
      <top style="thin">
        <color indexed="64"/>
      </top>
      <bottom style="thin">
        <color indexed="64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indexed="64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medium">
        <color theme="0" tint="-0.499984740745262"/>
      </right>
      <top style="thin">
        <color theme="0" tint="-0.499984740745262"/>
      </top>
      <bottom/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202">
    <xf numFmtId="0" fontId="0" fillId="0" borderId="0" xfId="0"/>
    <xf numFmtId="0" fontId="0" fillId="0" borderId="1" xfId="0" applyBorder="1"/>
    <xf numFmtId="0" fontId="0" fillId="0" borderId="0" xfId="0" applyAlignment="1">
      <alignment horizontal="center" vertical="center" wrapText="1"/>
    </xf>
    <xf numFmtId="0" fontId="0" fillId="0" borderId="11" xfId="0" applyBorder="1"/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9" fontId="0" fillId="0" borderId="11" xfId="0" applyNumberFormat="1" applyBorder="1"/>
    <xf numFmtId="0" fontId="4" fillId="0" borderId="0" xfId="0" applyFont="1"/>
    <xf numFmtId="2" fontId="5" fillId="0" borderId="1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2" fontId="5" fillId="0" borderId="0" xfId="0" applyNumberFormat="1" applyFont="1" applyBorder="1" applyAlignment="1">
      <alignment horizontal="center" vertical="center" wrapText="1"/>
    </xf>
    <xf numFmtId="2" fontId="7" fillId="0" borderId="5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4" fontId="0" fillId="0" borderId="12" xfId="1" applyFont="1" applyBorder="1"/>
    <xf numFmtId="44" fontId="0" fillId="0" borderId="13" xfId="1" applyFont="1" applyBorder="1"/>
    <xf numFmtId="44" fontId="0" fillId="0" borderId="14" xfId="1" applyFont="1" applyBorder="1"/>
    <xf numFmtId="0" fontId="9" fillId="0" borderId="16" xfId="0" applyFont="1" applyBorder="1" applyAlignment="1">
      <alignment horizontal="right"/>
    </xf>
    <xf numFmtId="0" fontId="9" fillId="0" borderId="17" xfId="0" applyFont="1" applyBorder="1" applyAlignment="1">
      <alignment horizontal="right"/>
    </xf>
    <xf numFmtId="0" fontId="9" fillId="2" borderId="18" xfId="0" applyFont="1" applyFill="1" applyBorder="1" applyAlignment="1">
      <alignment horizontal="center"/>
    </xf>
    <xf numFmtId="0" fontId="10" fillId="7" borderId="6" xfId="0" applyFont="1" applyFill="1" applyBorder="1"/>
    <xf numFmtId="0" fontId="10" fillId="7" borderId="0" xfId="0" applyFont="1" applyFill="1" applyBorder="1"/>
    <xf numFmtId="0" fontId="11" fillId="7" borderId="0" xfId="0" applyFont="1" applyFill="1" applyBorder="1" applyAlignment="1">
      <alignment horizontal="center" vertical="center"/>
    </xf>
    <xf numFmtId="9" fontId="11" fillId="7" borderId="0" xfId="2" applyFont="1" applyFill="1" applyBorder="1"/>
    <xf numFmtId="0" fontId="11" fillId="7" borderId="0" xfId="0" applyFont="1" applyFill="1" applyBorder="1" applyAlignment="1">
      <alignment wrapText="1"/>
    </xf>
    <xf numFmtId="0" fontId="6" fillId="7" borderId="0" xfId="0" applyFont="1" applyFill="1" applyBorder="1"/>
    <xf numFmtId="0" fontId="3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6" fillId="6" borderId="1" xfId="0" applyFont="1" applyFill="1" applyBorder="1" applyAlignment="1">
      <alignment horizontal="center" vertical="center"/>
    </xf>
    <xf numFmtId="9" fontId="6" fillId="6" borderId="1" xfId="2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10" fillId="7" borderId="8" xfId="0" applyFont="1" applyFill="1" applyBorder="1"/>
    <xf numFmtId="0" fontId="5" fillId="0" borderId="6" xfId="0" applyFont="1" applyBorder="1" applyAlignment="1"/>
    <xf numFmtId="0" fontId="5" fillId="0" borderId="0" xfId="0" applyFont="1" applyBorder="1"/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7" xfId="0" applyFont="1" applyBorder="1"/>
    <xf numFmtId="44" fontId="8" fillId="0" borderId="7" xfId="1" applyFont="1" applyFill="1" applyBorder="1" applyAlignment="1">
      <alignment vertical="center"/>
    </xf>
    <xf numFmtId="0" fontId="5" fillId="0" borderId="7" xfId="0" applyFont="1" applyBorder="1" applyAlignment="1">
      <alignment horizontal="center"/>
    </xf>
    <xf numFmtId="44" fontId="13" fillId="6" borderId="1" xfId="1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7" xfId="0" applyFont="1" applyFill="1" applyBorder="1"/>
    <xf numFmtId="0" fontId="6" fillId="2" borderId="7" xfId="0" applyFont="1" applyFill="1" applyBorder="1" applyAlignment="1"/>
    <xf numFmtId="0" fontId="10" fillId="2" borderId="7" xfId="0" applyFont="1" applyFill="1" applyBorder="1" applyAlignment="1"/>
    <xf numFmtId="0" fontId="14" fillId="2" borderId="0" xfId="0" applyFont="1" applyFill="1" applyBorder="1" applyAlignment="1"/>
    <xf numFmtId="0" fontId="14" fillId="2" borderId="7" xfId="0" applyFont="1" applyFill="1" applyBorder="1" applyAlignment="1"/>
    <xf numFmtId="0" fontId="14" fillId="2" borderId="0" xfId="0" applyFont="1" applyFill="1" applyBorder="1"/>
    <xf numFmtId="0" fontId="14" fillId="2" borderId="7" xfId="0" applyFont="1" applyFill="1" applyBorder="1"/>
    <xf numFmtId="0" fontId="10" fillId="2" borderId="9" xfId="0" applyFont="1" applyFill="1" applyBorder="1"/>
    <xf numFmtId="0" fontId="10" fillId="2" borderId="10" xfId="0" applyFont="1" applyFill="1" applyBorder="1"/>
    <xf numFmtId="2" fontId="5" fillId="0" borderId="0" xfId="0" applyNumberFormat="1" applyFont="1" applyBorder="1"/>
    <xf numFmtId="9" fontId="5" fillId="0" borderId="0" xfId="2" applyFont="1" applyBorder="1"/>
    <xf numFmtId="0" fontId="15" fillId="7" borderId="0" xfId="0" applyFont="1" applyFill="1" applyBorder="1"/>
    <xf numFmtId="9" fontId="0" fillId="0" borderId="11" xfId="0" applyNumberFormat="1" applyBorder="1" applyAlignment="1">
      <alignment horizontal="center" vertical="center" wrapText="1"/>
    </xf>
    <xf numFmtId="0" fontId="2" fillId="0" borderId="11" xfId="0" applyFont="1" applyBorder="1"/>
    <xf numFmtId="9" fontId="0" fillId="0" borderId="11" xfId="2" applyFont="1" applyBorder="1"/>
    <xf numFmtId="0" fontId="16" fillId="7" borderId="6" xfId="0" applyFont="1" applyFill="1" applyBorder="1" applyAlignment="1">
      <alignment horizontal="center" vertical="center"/>
    </xf>
    <xf numFmtId="0" fontId="17" fillId="7" borderId="6" xfId="0" applyFont="1" applyFill="1" applyBorder="1" applyAlignment="1">
      <alignment horizontal="center" vertical="center"/>
    </xf>
    <xf numFmtId="0" fontId="16" fillId="7" borderId="6" xfId="0" applyFont="1" applyFill="1" applyBorder="1" applyAlignment="1">
      <alignment horizontal="center" vertical="center" wrapText="1"/>
    </xf>
    <xf numFmtId="0" fontId="9" fillId="7" borderId="6" xfId="0" applyFont="1" applyFill="1" applyBorder="1" applyAlignment="1">
      <alignment horizontal="center"/>
    </xf>
    <xf numFmtId="0" fontId="19" fillId="7" borderId="6" xfId="0" applyFont="1" applyFill="1" applyBorder="1"/>
    <xf numFmtId="0" fontId="18" fillId="7" borderId="9" xfId="0" applyFont="1" applyFill="1" applyBorder="1"/>
    <xf numFmtId="44" fontId="18" fillId="0" borderId="1" xfId="1" applyFont="1" applyFill="1" applyBorder="1"/>
    <xf numFmtId="44" fontId="19" fillId="0" borderId="1" xfId="1" applyFont="1" applyFill="1" applyBorder="1"/>
    <xf numFmtId="0" fontId="19" fillId="0" borderId="0" xfId="0" applyFont="1" applyFill="1"/>
    <xf numFmtId="0" fontId="21" fillId="0" borderId="0" xfId="0" applyFont="1"/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5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wrapText="1"/>
    </xf>
    <xf numFmtId="44" fontId="25" fillId="2" borderId="1" xfId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24" fillId="2" borderId="15" xfId="0" applyFont="1" applyFill="1" applyBorder="1" applyAlignment="1">
      <alignment horizontal="center"/>
    </xf>
    <xf numFmtId="0" fontId="24" fillId="0" borderId="16" xfId="0" applyFont="1" applyBorder="1" applyAlignment="1">
      <alignment horizontal="left"/>
    </xf>
    <xf numFmtId="0" fontId="24" fillId="0" borderId="17" xfId="0" applyFont="1" applyBorder="1" applyAlignment="1">
      <alignment horizontal="left"/>
    </xf>
    <xf numFmtId="0" fontId="9" fillId="2" borderId="18" xfId="0" applyFont="1" applyFill="1" applyBorder="1" applyAlignment="1">
      <alignment horizontal="left"/>
    </xf>
    <xf numFmtId="0" fontId="9" fillId="0" borderId="1" xfId="0" applyFont="1" applyBorder="1"/>
    <xf numFmtId="0" fontId="9" fillId="0" borderId="22" xfId="0" applyFont="1" applyFill="1" applyBorder="1" applyAlignment="1">
      <alignment horizontal="left"/>
    </xf>
    <xf numFmtId="0" fontId="9" fillId="0" borderId="16" xfId="0" applyFont="1" applyFill="1" applyBorder="1" applyAlignment="1">
      <alignment horizontal="left"/>
    </xf>
    <xf numFmtId="0" fontId="9" fillId="0" borderId="17" xfId="0" applyFont="1" applyFill="1" applyBorder="1" applyAlignment="1">
      <alignment horizontal="left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9" fillId="0" borderId="30" xfId="0" applyFont="1" applyBorder="1" applyAlignment="1">
      <alignment horizontal="right"/>
    </xf>
    <xf numFmtId="0" fontId="9" fillId="0" borderId="31" xfId="0" applyFont="1" applyBorder="1" applyAlignment="1">
      <alignment horizontal="right"/>
    </xf>
    <xf numFmtId="0" fontId="9" fillId="0" borderId="29" xfId="0" applyFont="1" applyBorder="1"/>
    <xf numFmtId="0" fontId="27" fillId="8" borderId="0" xfId="0" applyFont="1" applyFill="1" applyBorder="1" applyAlignment="1">
      <alignment vertical="center"/>
    </xf>
    <xf numFmtId="0" fontId="3" fillId="7" borderId="6" xfId="0" applyFont="1" applyFill="1" applyBorder="1"/>
    <xf numFmtId="0" fontId="3" fillId="7" borderId="0" xfId="0" applyFont="1" applyFill="1" applyBorder="1"/>
    <xf numFmtId="0" fontId="3" fillId="2" borderId="0" xfId="0" applyFont="1" applyFill="1" applyBorder="1"/>
    <xf numFmtId="0" fontId="6" fillId="6" borderId="1" xfId="0" applyFont="1" applyFill="1" applyBorder="1" applyAlignment="1" applyProtection="1">
      <alignment horizontal="center" vertical="center"/>
      <protection hidden="1"/>
    </xf>
    <xf numFmtId="0" fontId="22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vertical="top"/>
    </xf>
    <xf numFmtId="0" fontId="3" fillId="2" borderId="23" xfId="0" applyFont="1" applyFill="1" applyBorder="1"/>
    <xf numFmtId="0" fontId="3" fillId="2" borderId="24" xfId="0" applyFont="1" applyFill="1" applyBorder="1"/>
    <xf numFmtId="0" fontId="19" fillId="2" borderId="23" xfId="0" applyFont="1" applyFill="1" applyBorder="1"/>
    <xf numFmtId="0" fontId="18" fillId="0" borderId="3" xfId="0" applyFont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28" fillId="14" borderId="0" xfId="0" applyFont="1" applyFill="1" applyBorder="1" applyAlignment="1">
      <alignment vertical="center"/>
    </xf>
    <xf numFmtId="0" fontId="33" fillId="14" borderId="7" xfId="0" applyFont="1" applyFill="1" applyBorder="1" applyAlignment="1">
      <alignment vertical="center"/>
    </xf>
    <xf numFmtId="164" fontId="34" fillId="15" borderId="7" xfId="1" applyNumberFormat="1" applyFont="1" applyFill="1" applyBorder="1" applyAlignment="1">
      <alignment vertical="center"/>
    </xf>
    <xf numFmtId="0" fontId="10" fillId="0" borderId="0" xfId="0" applyFont="1" applyFill="1" applyBorder="1"/>
    <xf numFmtId="0" fontId="10" fillId="7" borderId="5" xfId="0" applyFont="1" applyFill="1" applyBorder="1"/>
    <xf numFmtId="0" fontId="10" fillId="7" borderId="36" xfId="0" applyFont="1" applyFill="1" applyBorder="1"/>
    <xf numFmtId="0" fontId="10" fillId="2" borderId="36" xfId="0" applyFont="1" applyFill="1" applyBorder="1"/>
    <xf numFmtId="0" fontId="10" fillId="2" borderId="35" xfId="0" applyFont="1" applyFill="1" applyBorder="1"/>
    <xf numFmtId="0" fontId="18" fillId="0" borderId="36" xfId="0" applyFont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10" fillId="7" borderId="35" xfId="0" applyFont="1" applyFill="1" applyBorder="1"/>
    <xf numFmtId="0" fontId="10" fillId="7" borderId="7" xfId="0" applyFont="1" applyFill="1" applyBorder="1"/>
    <xf numFmtId="0" fontId="10" fillId="7" borderId="10" xfId="0" applyFont="1" applyFill="1" applyBorder="1"/>
    <xf numFmtId="44" fontId="10" fillId="2" borderId="9" xfId="0" applyNumberFormat="1" applyFont="1" applyFill="1" applyBorder="1"/>
    <xf numFmtId="44" fontId="10" fillId="7" borderId="9" xfId="0" applyNumberFormat="1" applyFont="1" applyFill="1" applyBorder="1"/>
    <xf numFmtId="0" fontId="38" fillId="7" borderId="0" xfId="0" applyFont="1" applyFill="1"/>
    <xf numFmtId="0" fontId="39" fillId="2" borderId="0" xfId="0" applyFont="1" applyFill="1" applyBorder="1"/>
    <xf numFmtId="164" fontId="34" fillId="15" borderId="0" xfId="1" applyNumberFormat="1" applyFont="1" applyFill="1" applyBorder="1" applyAlignment="1">
      <alignment horizontal="right"/>
    </xf>
    <xf numFmtId="44" fontId="28" fillId="14" borderId="35" xfId="1" applyFont="1" applyFill="1" applyBorder="1" applyAlignment="1">
      <alignment vertical="center"/>
    </xf>
    <xf numFmtId="0" fontId="28" fillId="14" borderId="7" xfId="0" applyFont="1" applyFill="1" applyBorder="1" applyAlignment="1">
      <alignment horizontal="right" vertical="center"/>
    </xf>
    <xf numFmtId="0" fontId="33" fillId="14" borderId="10" xfId="0" applyFont="1" applyFill="1" applyBorder="1" applyAlignment="1">
      <alignment vertical="center"/>
    </xf>
    <xf numFmtId="44" fontId="24" fillId="14" borderId="7" xfId="0" applyNumberFormat="1" applyFont="1" applyFill="1" applyBorder="1" applyAlignment="1">
      <alignment vertical="center"/>
    </xf>
    <xf numFmtId="164" fontId="24" fillId="15" borderId="7" xfId="1" applyNumberFormat="1" applyFont="1" applyFill="1" applyBorder="1" applyAlignment="1">
      <alignment vertical="center"/>
    </xf>
    <xf numFmtId="0" fontId="36" fillId="15" borderId="10" xfId="0" applyFont="1" applyFill="1" applyBorder="1"/>
    <xf numFmtId="164" fontId="31" fillId="15" borderId="35" xfId="0" applyNumberFormat="1" applyFont="1" applyFill="1" applyBorder="1" applyAlignment="1">
      <alignment vertical="top"/>
    </xf>
    <xf numFmtId="164" fontId="31" fillId="15" borderId="7" xfId="0" applyNumberFormat="1" applyFont="1" applyFill="1" applyBorder="1" applyAlignment="1">
      <alignment horizontal="right" vertical="top"/>
    </xf>
    <xf numFmtId="44" fontId="6" fillId="0" borderId="1" xfId="0" applyNumberFormat="1" applyFont="1" applyFill="1" applyBorder="1" applyAlignment="1">
      <alignment horizontal="center" vertical="center"/>
    </xf>
    <xf numFmtId="44" fontId="18" fillId="0" borderId="1" xfId="0" applyNumberFormat="1" applyFont="1" applyFill="1" applyBorder="1"/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32" fillId="13" borderId="19" xfId="0" applyFont="1" applyFill="1" applyBorder="1" applyAlignment="1">
      <alignment horizontal="center" vertical="center"/>
    </xf>
    <xf numFmtId="0" fontId="32" fillId="13" borderId="20" xfId="0" applyFont="1" applyFill="1" applyBorder="1" applyAlignment="1">
      <alignment horizontal="center" vertical="center"/>
    </xf>
    <xf numFmtId="0" fontId="32" fillId="13" borderId="21" xfId="0" applyFont="1" applyFill="1" applyBorder="1" applyAlignment="1">
      <alignment horizontal="center" vertical="center"/>
    </xf>
    <xf numFmtId="0" fontId="20" fillId="5" borderId="19" xfId="0" applyFont="1" applyFill="1" applyBorder="1" applyAlignment="1">
      <alignment horizontal="center" vertical="center"/>
    </xf>
    <xf numFmtId="0" fontId="20" fillId="5" borderId="45" xfId="0" applyFont="1" applyFill="1" applyBorder="1" applyAlignment="1">
      <alignment horizontal="center" vertical="center"/>
    </xf>
    <xf numFmtId="0" fontId="20" fillId="5" borderId="21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/>
    </xf>
    <xf numFmtId="0" fontId="12" fillId="3" borderId="36" xfId="0" applyFont="1" applyFill="1" applyBorder="1" applyAlignment="1">
      <alignment horizontal="center" vertical="center"/>
    </xf>
    <xf numFmtId="0" fontId="12" fillId="3" borderId="35" xfId="0" applyFont="1" applyFill="1" applyBorder="1" applyAlignment="1">
      <alignment horizontal="center" vertical="center"/>
    </xf>
    <xf numFmtId="0" fontId="18" fillId="4" borderId="5" xfId="0" applyFont="1" applyFill="1" applyBorder="1" applyAlignment="1">
      <alignment horizontal="center" vertical="center" wrapText="1"/>
    </xf>
    <xf numFmtId="0" fontId="18" fillId="4" borderId="36" xfId="0" applyFont="1" applyFill="1" applyBorder="1" applyAlignment="1">
      <alignment horizontal="center" vertical="center" wrapText="1"/>
    </xf>
    <xf numFmtId="0" fontId="18" fillId="4" borderId="35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41" fillId="14" borderId="5" xfId="0" applyFont="1" applyFill="1" applyBorder="1" applyAlignment="1">
      <alignment horizontal="center" vertical="center"/>
    </xf>
    <xf numFmtId="0" fontId="41" fillId="14" borderId="6" xfId="0" applyFont="1" applyFill="1" applyBorder="1" applyAlignment="1">
      <alignment horizontal="center" vertical="center"/>
    </xf>
    <xf numFmtId="0" fontId="41" fillId="14" borderId="8" xfId="0" applyFont="1" applyFill="1" applyBorder="1" applyAlignment="1">
      <alignment horizontal="center" vertical="center"/>
    </xf>
    <xf numFmtId="0" fontId="35" fillId="17" borderId="39" xfId="0" applyFont="1" applyFill="1" applyBorder="1" applyAlignment="1">
      <alignment horizontal="center" vertical="center" wrapText="1"/>
    </xf>
    <xf numFmtId="0" fontId="35" fillId="17" borderId="40" xfId="0" applyFont="1" applyFill="1" applyBorder="1" applyAlignment="1">
      <alignment horizontal="center" vertical="center" wrapText="1"/>
    </xf>
    <xf numFmtId="0" fontId="35" fillId="17" borderId="41" xfId="0" applyFont="1" applyFill="1" applyBorder="1" applyAlignment="1">
      <alignment horizontal="center" vertical="center" wrapText="1"/>
    </xf>
    <xf numFmtId="0" fontId="35" fillId="17" borderId="42" xfId="0" applyFont="1" applyFill="1" applyBorder="1" applyAlignment="1">
      <alignment horizontal="center" vertical="center" wrapText="1"/>
    </xf>
    <xf numFmtId="0" fontId="35" fillId="17" borderId="43" xfId="0" applyFont="1" applyFill="1" applyBorder="1" applyAlignment="1">
      <alignment horizontal="center" vertical="center" wrapText="1"/>
    </xf>
    <xf numFmtId="0" fontId="35" fillId="17" borderId="44" xfId="0" applyFont="1" applyFill="1" applyBorder="1" applyAlignment="1">
      <alignment horizontal="center" vertical="center" wrapText="1"/>
    </xf>
    <xf numFmtId="0" fontId="30" fillId="16" borderId="23" xfId="3" applyFont="1" applyFill="1" applyBorder="1" applyAlignment="1">
      <alignment horizontal="center" vertical="center"/>
    </xf>
    <xf numFmtId="0" fontId="30" fillId="16" borderId="0" xfId="3" applyFont="1" applyFill="1" applyBorder="1" applyAlignment="1">
      <alignment horizontal="center" vertical="center"/>
    </xf>
    <xf numFmtId="0" fontId="30" fillId="16" borderId="24" xfId="3" applyFont="1" applyFill="1" applyBorder="1" applyAlignment="1">
      <alignment horizontal="center" vertical="center"/>
    </xf>
    <xf numFmtId="0" fontId="30" fillId="16" borderId="25" xfId="3" applyFont="1" applyFill="1" applyBorder="1" applyAlignment="1">
      <alignment horizontal="center" vertical="center"/>
    </xf>
    <xf numFmtId="0" fontId="30" fillId="16" borderId="26" xfId="3" applyFont="1" applyFill="1" applyBorder="1" applyAlignment="1">
      <alignment horizontal="center" vertical="center"/>
    </xf>
    <xf numFmtId="0" fontId="30" fillId="16" borderId="27" xfId="3" applyFont="1" applyFill="1" applyBorder="1" applyAlignment="1">
      <alignment horizontal="center" vertical="center"/>
    </xf>
    <xf numFmtId="0" fontId="26" fillId="10" borderId="32" xfId="0" applyFont="1" applyFill="1" applyBorder="1" applyAlignment="1">
      <alignment horizontal="center" vertical="center"/>
    </xf>
    <xf numFmtId="0" fontId="26" fillId="10" borderId="34" xfId="0" applyFont="1" applyFill="1" applyBorder="1" applyAlignment="1">
      <alignment horizontal="center" vertical="center"/>
    </xf>
    <xf numFmtId="0" fontId="26" fillId="10" borderId="33" xfId="0" applyFont="1" applyFill="1" applyBorder="1" applyAlignment="1">
      <alignment horizontal="center" vertical="center"/>
    </xf>
    <xf numFmtId="0" fontId="40" fillId="7" borderId="32" xfId="0" applyFont="1" applyFill="1" applyBorder="1" applyAlignment="1">
      <alignment horizontal="left" vertical="center" wrapText="1"/>
    </xf>
    <xf numFmtId="0" fontId="40" fillId="7" borderId="34" xfId="0" applyFont="1" applyFill="1" applyBorder="1" applyAlignment="1">
      <alignment horizontal="left" vertical="center" wrapText="1"/>
    </xf>
    <xf numFmtId="0" fontId="26" fillId="9" borderId="32" xfId="0" applyFont="1" applyFill="1" applyBorder="1" applyAlignment="1">
      <alignment horizontal="center"/>
    </xf>
    <xf numFmtId="0" fontId="26" fillId="9" borderId="34" xfId="0" applyFont="1" applyFill="1" applyBorder="1" applyAlignment="1">
      <alignment horizontal="center"/>
    </xf>
    <xf numFmtId="0" fontId="40" fillId="2" borderId="25" xfId="0" applyFont="1" applyFill="1" applyBorder="1" applyAlignment="1">
      <alignment horizontal="left" vertical="top" wrapText="1"/>
    </xf>
    <xf numFmtId="0" fontId="40" fillId="2" borderId="26" xfId="0" applyFont="1" applyFill="1" applyBorder="1" applyAlignment="1">
      <alignment horizontal="left" vertical="top" wrapText="1"/>
    </xf>
    <xf numFmtId="0" fontId="40" fillId="2" borderId="27" xfId="0" applyFont="1" applyFill="1" applyBorder="1" applyAlignment="1">
      <alignment horizontal="left" vertical="top" wrapText="1"/>
    </xf>
    <xf numFmtId="0" fontId="40" fillId="2" borderId="32" xfId="0" applyFont="1" applyFill="1" applyBorder="1" applyAlignment="1">
      <alignment horizontal="left" vertical="top"/>
    </xf>
    <xf numFmtId="0" fontId="40" fillId="2" borderId="34" xfId="0" applyFont="1" applyFill="1" applyBorder="1" applyAlignment="1">
      <alignment horizontal="left" vertical="top"/>
    </xf>
    <xf numFmtId="0" fontId="40" fillId="2" borderId="33" xfId="0" applyFont="1" applyFill="1" applyBorder="1" applyAlignment="1">
      <alignment horizontal="left" vertical="top"/>
    </xf>
    <xf numFmtId="0" fontId="26" fillId="15" borderId="36" xfId="0" applyFont="1" applyFill="1" applyBorder="1" applyAlignment="1">
      <alignment horizontal="center" vertical="center"/>
    </xf>
    <xf numFmtId="0" fontId="26" fillId="15" borderId="0" xfId="0" applyFont="1" applyFill="1" applyBorder="1" applyAlignment="1">
      <alignment horizontal="center" vertical="center"/>
    </xf>
    <xf numFmtId="164" fontId="9" fillId="15" borderId="0" xfId="1" applyNumberFormat="1" applyFont="1" applyFill="1" applyBorder="1" applyAlignment="1">
      <alignment horizontal="center" vertical="center" wrapText="1"/>
    </xf>
    <xf numFmtId="164" fontId="9" fillId="15" borderId="9" xfId="1" applyNumberFormat="1" applyFont="1" applyFill="1" applyBorder="1" applyAlignment="1">
      <alignment horizontal="center" vertical="center" wrapText="1"/>
    </xf>
    <xf numFmtId="0" fontId="18" fillId="15" borderId="5" xfId="0" applyFont="1" applyFill="1" applyBorder="1" applyAlignment="1">
      <alignment horizontal="center" vertical="center"/>
    </xf>
    <xf numFmtId="0" fontId="18" fillId="15" borderId="6" xfId="0" applyFont="1" applyFill="1" applyBorder="1" applyAlignment="1">
      <alignment horizontal="center" vertical="center"/>
    </xf>
    <xf numFmtId="0" fontId="18" fillId="15" borderId="8" xfId="0" applyFont="1" applyFill="1" applyBorder="1" applyAlignment="1">
      <alignment horizontal="center" vertical="center"/>
    </xf>
    <xf numFmtId="0" fontId="42" fillId="11" borderId="5" xfId="0" applyFont="1" applyFill="1" applyBorder="1" applyAlignment="1">
      <alignment horizontal="center" vertical="center" wrapText="1"/>
    </xf>
    <xf numFmtId="0" fontId="42" fillId="11" borderId="36" xfId="0" applyFont="1" applyFill="1" applyBorder="1" applyAlignment="1">
      <alignment horizontal="center" vertical="center" wrapText="1"/>
    </xf>
    <xf numFmtId="0" fontId="42" fillId="11" borderId="35" xfId="0" applyFont="1" applyFill="1" applyBorder="1" applyAlignment="1">
      <alignment horizontal="center" vertical="center" wrapText="1"/>
    </xf>
    <xf numFmtId="0" fontId="42" fillId="12" borderId="37" xfId="0" applyFont="1" applyFill="1" applyBorder="1" applyAlignment="1">
      <alignment horizontal="center" vertical="center" wrapText="1"/>
    </xf>
    <xf numFmtId="0" fontId="42" fillId="12" borderId="38" xfId="0" applyFont="1" applyFill="1" applyBorder="1" applyAlignment="1">
      <alignment horizontal="center" vertical="center" wrapText="1"/>
    </xf>
    <xf numFmtId="0" fontId="26" fillId="14" borderId="36" xfId="0" applyFont="1" applyFill="1" applyBorder="1" applyAlignment="1">
      <alignment horizontal="right" vertical="center"/>
    </xf>
    <xf numFmtId="0" fontId="26" fillId="14" borderId="0" xfId="0" applyFont="1" applyFill="1" applyBorder="1" applyAlignment="1">
      <alignment horizontal="right" vertical="center"/>
    </xf>
    <xf numFmtId="0" fontId="9" fillId="14" borderId="0" xfId="0" applyFont="1" applyFill="1" applyBorder="1" applyAlignment="1">
      <alignment horizontal="center" vertical="center" wrapText="1"/>
    </xf>
    <xf numFmtId="0" fontId="9" fillId="14" borderId="9" xfId="0" applyFont="1" applyFill="1" applyBorder="1" applyAlignment="1">
      <alignment horizontal="center" vertical="center" wrapText="1"/>
    </xf>
  </cellXfs>
  <cellStyles count="4">
    <cellStyle name="Lien hypertexte" xfId="3" builtinId="8"/>
    <cellStyle name="Monétaire" xfId="1" builtinId="4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../AppData/Local/Microsoft/Temporaire/DRT/FNE_2021%20et%20PROA/VERSEMENTS%20VOLONTAIRES/Appel%20de%20fonds_FNE%202021%20AP%20APLD%20EDD%20(!!%20A%20'enregistrer%20sous'%20avant%20toute%20modif)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D0DE3C-0FF7-447D-8908-0D7A20F2CA3D}">
  <sheetPr codeName="Feuil1"/>
  <dimension ref="B1:I56"/>
  <sheetViews>
    <sheetView tabSelected="1" zoomScale="46" zoomScaleNormal="40" workbookViewId="0">
      <selection activeCell="F13" sqref="F13"/>
    </sheetView>
  </sheetViews>
  <sheetFormatPr baseColWidth="10" defaultColWidth="10.85546875" defaultRowHeight="23.25" x14ac:dyDescent="0.35"/>
  <cols>
    <col min="1" max="1" width="10.85546875" style="28"/>
    <col min="2" max="2" width="51" style="28" customWidth="1"/>
    <col min="3" max="3" width="30.85546875" style="28" customWidth="1"/>
    <col min="4" max="4" width="33.5703125" style="28" customWidth="1"/>
    <col min="5" max="5" width="41.140625" style="28" customWidth="1"/>
    <col min="6" max="6" width="40.5703125" style="28" customWidth="1"/>
    <col min="7" max="7" width="35.85546875" style="28" customWidth="1"/>
    <col min="8" max="8" width="7.85546875" style="28" customWidth="1"/>
    <col min="9" max="9" width="17.28515625" style="28" customWidth="1"/>
    <col min="10" max="10" width="22.5703125" style="28" customWidth="1"/>
    <col min="11" max="16384" width="10.85546875" style="28"/>
  </cols>
  <sheetData>
    <row r="1" spans="2:9" ht="45.75" customHeight="1" thickBot="1" x14ac:dyDescent="0.4"/>
    <row r="2" spans="2:9" ht="60" customHeight="1" thickBot="1" x14ac:dyDescent="0.4">
      <c r="B2" s="142" t="s">
        <v>61</v>
      </c>
      <c r="C2" s="143"/>
      <c r="D2" s="143"/>
      <c r="E2" s="143"/>
      <c r="F2" s="143"/>
      <c r="G2" s="144"/>
    </row>
    <row r="3" spans="2:9" ht="24" thickBot="1" x14ac:dyDescent="0.4">
      <c r="B3" s="37"/>
      <c r="C3" s="157"/>
      <c r="D3" s="157"/>
      <c r="E3" s="157"/>
      <c r="F3" s="36"/>
      <c r="G3" s="39"/>
    </row>
    <row r="4" spans="2:9" ht="73.5" customHeight="1" thickBot="1" x14ac:dyDescent="0.4">
      <c r="B4" s="37"/>
      <c r="C4" s="145" t="s">
        <v>71</v>
      </c>
      <c r="D4" s="146"/>
      <c r="E4" s="147"/>
      <c r="F4" s="104"/>
      <c r="G4" s="39"/>
    </row>
    <row r="5" spans="2:9" ht="53.45" customHeight="1" thickBot="1" x14ac:dyDescent="0.4">
      <c r="B5" s="35"/>
      <c r="C5" s="145" t="s">
        <v>54</v>
      </c>
      <c r="D5" s="146"/>
      <c r="E5" s="147"/>
      <c r="F5" s="73"/>
      <c r="G5" s="39"/>
      <c r="H5" s="29"/>
      <c r="I5" s="29"/>
    </row>
    <row r="6" spans="2:9" ht="36.950000000000003" customHeight="1" thickBot="1" x14ac:dyDescent="0.4">
      <c r="B6" s="37"/>
      <c r="C6" s="145" t="s">
        <v>24</v>
      </c>
      <c r="D6" s="146"/>
      <c r="E6" s="147"/>
      <c r="F6" s="74"/>
      <c r="G6" s="39"/>
      <c r="H6" s="29"/>
      <c r="I6" s="29"/>
    </row>
    <row r="7" spans="2:9" ht="30.95" customHeight="1" thickBot="1" x14ac:dyDescent="0.4">
      <c r="B7" s="37"/>
      <c r="C7" s="145" t="s">
        <v>55</v>
      </c>
      <c r="D7" s="146"/>
      <c r="E7" s="147"/>
      <c r="F7" s="75"/>
      <c r="G7" s="40"/>
      <c r="H7" s="30"/>
      <c r="I7" s="29"/>
    </row>
    <row r="8" spans="2:9" ht="26.1" customHeight="1" thickBot="1" x14ac:dyDescent="0.4">
      <c r="B8" s="37"/>
      <c r="C8" s="145" t="s">
        <v>40</v>
      </c>
      <c r="D8" s="146"/>
      <c r="E8" s="147"/>
      <c r="F8" s="75"/>
      <c r="G8" s="40"/>
      <c r="H8" s="30"/>
      <c r="I8" s="29"/>
    </row>
    <row r="9" spans="2:9" ht="72.95" customHeight="1" thickBot="1" x14ac:dyDescent="0.4">
      <c r="B9" s="37"/>
      <c r="C9" s="136" t="s">
        <v>67</v>
      </c>
      <c r="D9" s="137"/>
      <c r="E9" s="138"/>
      <c r="F9" s="74"/>
      <c r="G9" s="39"/>
      <c r="H9" s="29"/>
      <c r="I9" s="29"/>
    </row>
    <row r="10" spans="2:9" ht="29.1" customHeight="1" thickBot="1" x14ac:dyDescent="0.4">
      <c r="B10" s="38"/>
      <c r="C10" s="145" t="s">
        <v>56</v>
      </c>
      <c r="D10" s="146"/>
      <c r="E10" s="147"/>
      <c r="F10" s="75"/>
      <c r="G10" s="41"/>
      <c r="H10" s="30"/>
      <c r="I10" s="29"/>
    </row>
    <row r="11" spans="2:9" s="72" customFormat="1" ht="53.45" customHeight="1" thickBot="1" x14ac:dyDescent="0.3">
      <c r="B11" s="69"/>
      <c r="C11" s="136" t="s">
        <v>68</v>
      </c>
      <c r="D11" s="137"/>
      <c r="E11" s="138"/>
      <c r="F11" s="76"/>
      <c r="G11" s="70"/>
      <c r="H11" s="71"/>
    </row>
    <row r="12" spans="2:9" ht="33.6" customHeight="1" thickBot="1" x14ac:dyDescent="0.4">
      <c r="B12" s="37"/>
      <c r="C12" s="154" t="s">
        <v>57</v>
      </c>
      <c r="D12" s="155"/>
      <c r="E12" s="156"/>
      <c r="F12" s="77"/>
      <c r="G12" s="39"/>
    </row>
    <row r="13" spans="2:9" ht="33.6" customHeight="1" thickBot="1" x14ac:dyDescent="0.4">
      <c r="B13" s="37"/>
      <c r="C13" s="103"/>
      <c r="D13" s="103"/>
      <c r="E13" s="113"/>
      <c r="F13" s="113"/>
      <c r="G13" s="39"/>
    </row>
    <row r="14" spans="2:9" ht="90.6" customHeight="1" thickBot="1" x14ac:dyDescent="0.4">
      <c r="B14" s="148" t="s">
        <v>47</v>
      </c>
      <c r="C14" s="149"/>
      <c r="D14" s="150"/>
      <c r="E14" s="151" t="s">
        <v>69</v>
      </c>
      <c r="F14" s="152"/>
      <c r="G14" s="153"/>
    </row>
    <row r="15" spans="2:9" ht="18.600000000000001" customHeight="1" x14ac:dyDescent="0.35">
      <c r="B15" s="109"/>
      <c r="C15" s="110"/>
      <c r="D15" s="118"/>
      <c r="E15" s="111"/>
      <c r="F15" s="111"/>
      <c r="G15" s="112"/>
    </row>
    <row r="16" spans="2:9" ht="12.6" customHeight="1" thickBot="1" x14ac:dyDescent="0.4">
      <c r="B16" s="22"/>
      <c r="C16" s="23"/>
      <c r="D16" s="119"/>
      <c r="E16" s="43"/>
      <c r="F16" s="43"/>
      <c r="G16" s="44"/>
    </row>
    <row r="17" spans="2:7" ht="32.450000000000003" customHeight="1" thickBot="1" x14ac:dyDescent="0.4">
      <c r="B17" s="59" t="s">
        <v>46</v>
      </c>
      <c r="C17" s="31" t="str">
        <f>IF(F5="","",IF(AND(F5="Entreprise en mutation",F9="Plafond loin d'être atteint"),"Oui",IF(AND(F5="Activité partielle",F9="Plafond loin d'être atteint"),"Oui",IF(AND(F5="Activité partielle longue durée",F9="Plafond loin d'être atteint"),"Oui",IF(AND(F5="Entreprise en difficulté",F9="Plafond loin d'être atteint"),"Oui",IF(AND(F5="Entreprise en reprise d'activité",F9="Plafond loin d'être atteint"),"Oui","Non"))))))</f>
        <v/>
      </c>
      <c r="D17" s="119"/>
      <c r="E17" s="114" t="s">
        <v>29</v>
      </c>
      <c r="F17" s="97" t="str">
        <f>IF(F5="","","Oui")</f>
        <v/>
      </c>
      <c r="G17" s="45"/>
    </row>
    <row r="18" spans="2:7" ht="33.6" customHeight="1" thickBot="1" x14ac:dyDescent="0.4">
      <c r="B18" s="60"/>
      <c r="C18" s="24" t="str">
        <f>IF(F6&lt;299,"Moins de 300 salariés",IF(AND(F6&gt;300,F6&lt;999),"De 300 à 1000 salariés","Plus de 1000 salariés"))</f>
        <v>Moins de 300 salariés</v>
      </c>
      <c r="D18" s="119"/>
      <c r="E18" s="114" t="s">
        <v>25</v>
      </c>
      <c r="F18" s="97" t="str">
        <f>IF(F17="","",IF(AND(F6&lt;50,OR(F7='liste déroulante'!$A$64,F8='liste déroulante'!$A$64)),'liste déroulante'!$C$61,IF(AND(F6&lt;250,OR(F7='liste déroulante'!$A$64,F7='liste déroulante'!$A$65,'liste déroulante'!$A$72,F8='liste déroulante'!$A$71,F8='liste déroulante'!$A$72,'liste déroulante'!$A$72)),'liste déroulante'!$C$62,'liste déroulante'!$C$63)))</f>
        <v/>
      </c>
      <c r="G18" s="44"/>
    </row>
    <row r="19" spans="2:7" x14ac:dyDescent="0.35">
      <c r="B19" s="60" t="s">
        <v>3</v>
      </c>
      <c r="C19" s="25">
        <f>F5</f>
        <v>0</v>
      </c>
      <c r="D19" s="119"/>
      <c r="E19" s="115"/>
      <c r="F19" s="43"/>
      <c r="G19" s="46"/>
    </row>
    <row r="20" spans="2:7" ht="21.95" customHeight="1" x14ac:dyDescent="0.35">
      <c r="B20" s="60"/>
      <c r="C20" s="26" t="str">
        <f>CONCATENATE($C$19,"",$C$18)</f>
        <v>0Moins de 300 salariés</v>
      </c>
      <c r="D20" s="119"/>
      <c r="E20" s="114"/>
      <c r="F20" s="47"/>
      <c r="G20" s="48"/>
    </row>
    <row r="21" spans="2:7" ht="14.1" customHeight="1" thickBot="1" x14ac:dyDescent="0.4">
      <c r="B21" s="59"/>
      <c r="C21" s="55"/>
      <c r="D21" s="119"/>
      <c r="E21" s="114"/>
      <c r="F21" s="49"/>
      <c r="G21" s="50"/>
    </row>
    <row r="22" spans="2:7" ht="33.6" customHeight="1" thickBot="1" x14ac:dyDescent="0.4">
      <c r="B22" s="61" t="s">
        <v>48</v>
      </c>
      <c r="C22" s="32" t="str">
        <f>IF(F6="","",IF(C17="Non","0%",VLOOKUP($C$20,'liste déroulante'!$A$9:$D$24,4,FALSE)))</f>
        <v/>
      </c>
      <c r="D22" s="119"/>
      <c r="E22" s="116" t="s">
        <v>52</v>
      </c>
      <c r="F22" s="33" t="str">
        <f>IF(F18="","",IF(F18="Petite entreprise","70%",IF(F18="Moyenne entreprise","60%","50%")))</f>
        <v/>
      </c>
      <c r="G22" s="50"/>
    </row>
    <row r="23" spans="2:7" ht="24" thickBot="1" x14ac:dyDescent="0.4">
      <c r="B23" s="62"/>
      <c r="C23" s="27"/>
      <c r="D23" s="119"/>
      <c r="E23" s="117"/>
      <c r="F23" s="49"/>
      <c r="G23" s="50"/>
    </row>
    <row r="24" spans="2:7" ht="35.450000000000003" customHeight="1" thickBot="1" x14ac:dyDescent="0.4">
      <c r="B24" s="61" t="s">
        <v>23</v>
      </c>
      <c r="C24" s="134">
        <f>IF(OR(F10=ISBLANK(""),C22="0%",C17="Non"),0,F10*C22+F12*2)</f>
        <v>0</v>
      </c>
      <c r="D24" s="119"/>
      <c r="E24" s="116" t="s">
        <v>23</v>
      </c>
      <c r="F24" s="42" t="str">
        <f>IF(F10="","",(F10*F22)+(F11*11*F22)+(F11*2*F22))</f>
        <v/>
      </c>
      <c r="G24" s="50"/>
    </row>
    <row r="25" spans="2:7" ht="31.5" customHeight="1" x14ac:dyDescent="0.35">
      <c r="B25" s="22"/>
      <c r="C25" s="123">
        <f>F10+F12*2</f>
        <v>0</v>
      </c>
      <c r="D25" s="119"/>
      <c r="E25" s="43"/>
      <c r="F25" s="124">
        <f>F10+F11*11+F11*2</f>
        <v>0</v>
      </c>
      <c r="G25" s="44"/>
    </row>
    <row r="26" spans="2:7" ht="21.6" customHeight="1" thickBot="1" x14ac:dyDescent="0.4">
      <c r="B26" s="34"/>
      <c r="C26" s="122"/>
      <c r="D26" s="120"/>
      <c r="E26" s="51"/>
      <c r="F26" s="121"/>
      <c r="G26" s="52"/>
    </row>
    <row r="27" spans="2:7" ht="24" thickBot="1" x14ac:dyDescent="0.4">
      <c r="B27" s="108"/>
      <c r="C27" s="108"/>
      <c r="D27" s="108"/>
      <c r="E27" s="108"/>
      <c r="F27" s="108"/>
      <c r="G27" s="108"/>
    </row>
    <row r="28" spans="2:7" ht="63.6" customHeight="1" thickBot="1" x14ac:dyDescent="0.4">
      <c r="B28" s="139" t="str">
        <f>IF(C24&gt;F24,"Le régime Temporaire Covid-19 semble le plus adapté à votre entreprise","Le régime RGEC semble le plus adapté à votre entreprise")</f>
        <v>Le régime RGEC semble le plus adapté à votre entreprise</v>
      </c>
      <c r="C28" s="140"/>
      <c r="D28" s="140"/>
      <c r="E28" s="140"/>
      <c r="F28" s="140"/>
      <c r="G28" s="141"/>
    </row>
    <row r="29" spans="2:7" ht="23.45" customHeight="1" thickBot="1" x14ac:dyDescent="0.4"/>
    <row r="30" spans="2:7" ht="27" thickBot="1" x14ac:dyDescent="0.45">
      <c r="B30" s="178" t="s">
        <v>50</v>
      </c>
      <c r="C30" s="179"/>
      <c r="D30" s="179"/>
      <c r="E30" s="173" t="s">
        <v>51</v>
      </c>
      <c r="F30" s="174"/>
      <c r="G30" s="175"/>
    </row>
    <row r="31" spans="2:7" ht="24" thickBot="1" x14ac:dyDescent="0.4">
      <c r="B31" s="94"/>
      <c r="C31" s="95"/>
      <c r="D31" s="95"/>
      <c r="E31" s="100"/>
      <c r="F31" s="96"/>
      <c r="G31" s="101"/>
    </row>
    <row r="32" spans="2:7" ht="24" thickBot="1" x14ac:dyDescent="0.4">
      <c r="B32" s="63" t="s">
        <v>58</v>
      </c>
      <c r="C32" s="135">
        <f>C24</f>
        <v>0</v>
      </c>
      <c r="D32" s="95"/>
      <c r="E32" s="102" t="s">
        <v>58</v>
      </c>
      <c r="F32" s="66" t="str">
        <f>IF(F10="","",F10*F22)</f>
        <v/>
      </c>
      <c r="G32" s="101"/>
    </row>
    <row r="33" spans="2:8" ht="24" thickBot="1" x14ac:dyDescent="0.4">
      <c r="B33" s="63"/>
      <c r="C33" s="64"/>
      <c r="D33" s="95"/>
      <c r="E33" s="102" t="s">
        <v>72</v>
      </c>
      <c r="F33" s="66" t="str">
        <f>IF($F$11="","",$F$11*11*$F$22)</f>
        <v/>
      </c>
      <c r="G33" s="101"/>
    </row>
    <row r="34" spans="2:8" ht="24" thickBot="1" x14ac:dyDescent="0.4">
      <c r="B34" s="63" t="s">
        <v>74</v>
      </c>
      <c r="C34" s="65">
        <f>IF(C22="0%","",F12*2)</f>
        <v>0</v>
      </c>
      <c r="D34" s="95"/>
      <c r="E34" s="102" t="s">
        <v>73</v>
      </c>
      <c r="F34" s="66" t="str">
        <f>IF(F12="","",F12*2*F22)</f>
        <v/>
      </c>
      <c r="G34" s="101"/>
      <c r="H34" s="29"/>
    </row>
    <row r="35" spans="2:8" ht="24" thickBot="1" x14ac:dyDescent="0.4">
      <c r="B35" s="94"/>
      <c r="C35" s="95"/>
      <c r="D35" s="95"/>
      <c r="E35" s="100"/>
      <c r="F35" s="96"/>
      <c r="G35" s="101"/>
      <c r="H35" s="29"/>
    </row>
    <row r="36" spans="2:8" ht="36.950000000000003" customHeight="1" thickBot="1" x14ac:dyDescent="0.4">
      <c r="B36" s="176" t="s">
        <v>63</v>
      </c>
      <c r="C36" s="177"/>
      <c r="D36" s="177"/>
      <c r="E36" s="183" t="s">
        <v>76</v>
      </c>
      <c r="F36" s="184"/>
      <c r="G36" s="185"/>
      <c r="H36" s="99"/>
    </row>
    <row r="37" spans="2:8" ht="31.5" customHeight="1" thickBot="1" x14ac:dyDescent="0.4">
      <c r="B37" s="98"/>
      <c r="C37" s="98"/>
      <c r="D37" s="98"/>
      <c r="E37" s="180" t="s">
        <v>75</v>
      </c>
      <c r="F37" s="181"/>
      <c r="G37" s="182"/>
    </row>
    <row r="38" spans="2:8" ht="6.6" customHeight="1" thickBot="1" x14ac:dyDescent="0.4"/>
    <row r="39" spans="2:8" ht="34.5" customHeight="1" thickBot="1" x14ac:dyDescent="0.4">
      <c r="B39" s="193" t="s">
        <v>64</v>
      </c>
      <c r="C39" s="194"/>
      <c r="D39" s="195"/>
      <c r="E39" s="196" t="s">
        <v>65</v>
      </c>
      <c r="F39" s="196"/>
      <c r="G39" s="197"/>
    </row>
    <row r="40" spans="2:8" ht="39.75" customHeight="1" x14ac:dyDescent="0.35">
      <c r="B40" s="158" t="str">
        <f>IF(C22="","",IF(C22&lt;100%,"L'entreprise devra verser  : ","Pas de reste à charge"))</f>
        <v/>
      </c>
      <c r="C40" s="198" t="str">
        <f>IF(C22="","",IF(B40="Pas de reste à charge","","Total à verser"))</f>
        <v/>
      </c>
      <c r="D40" s="126">
        <f>IF(B40="Pas de reste à charge","",SUM(D44,D42))</f>
        <v>0</v>
      </c>
      <c r="E40" s="190" t="str">
        <f>IF(F22="","",IF(F22&gt;100%,"L'entreprise devra verser","Pas de reste à charge"))</f>
        <v/>
      </c>
      <c r="F40" s="186" t="str">
        <f>IF(E40="","",IF(E40="Pas de reste à charge","","Total à verser"))</f>
        <v/>
      </c>
      <c r="G40" s="132" t="e">
        <f>IF(E40="Pas de reste à charge","",SUM(G44,G42))</f>
        <v>#VALUE!</v>
      </c>
    </row>
    <row r="41" spans="2:8" ht="31.5" customHeight="1" x14ac:dyDescent="0.35">
      <c r="B41" s="159"/>
      <c r="C41" s="199"/>
      <c r="D41" s="127" t="s">
        <v>70</v>
      </c>
      <c r="E41" s="191"/>
      <c r="F41" s="187"/>
      <c r="G41" s="133" t="s">
        <v>70</v>
      </c>
    </row>
    <row r="42" spans="2:8" ht="15.95" customHeight="1" x14ac:dyDescent="0.4">
      <c r="B42" s="159"/>
      <c r="C42" s="105"/>
      <c r="D42" s="106">
        <f>IF(LEFT(C4,3)="971",D44*0.085,IF(LEFT(C4,3)="972",D44*0.085,IF(LEFT(C4,3)="974",D44*0.085,IF(LEFT(C4,3)="973",D44*0,IF(LEFT(C4,3)="976",D44*0,D44*0.2)))))</f>
        <v>0</v>
      </c>
      <c r="E42" s="191"/>
      <c r="F42" s="125"/>
      <c r="G42" s="107" t="e">
        <f>IF(LEFT(F4,3)="971",G44*0.085,IF(LEFT(F4,3)="972",G44*0.085,IF(LEFT(F4,3)="974",G44*0.085,IF(LEFT(F4,3)="973",G44*0,IF(LEFT(F4,3)="976",G44*0,G44*0.2)))))</f>
        <v>#VALUE!</v>
      </c>
    </row>
    <row r="43" spans="2:8" ht="32.1" customHeight="1" x14ac:dyDescent="0.35">
      <c r="B43" s="159"/>
      <c r="C43" s="200" t="str">
        <f>IF(B40="","",IF(B40="Pas de reste à charge","","Reste à charge à financer (HT)"))</f>
        <v/>
      </c>
      <c r="D43" s="129">
        <f>IF(B40="Pas de reste à charge","",C25-C24)</f>
        <v>0</v>
      </c>
      <c r="E43" s="191"/>
      <c r="F43" s="188" t="str">
        <f>IF(E40="","",IF(E40="Pas de reste à charge","","Reste à charge à financer (HT)"))</f>
        <v/>
      </c>
      <c r="G43" s="130" t="e">
        <f>IF(E40="Pas de reste à charge","",IF(F22&gt;100,F25-F24,""))</f>
        <v>#VALUE!</v>
      </c>
    </row>
    <row r="44" spans="2:8" ht="20.100000000000001" customHeight="1" thickBot="1" x14ac:dyDescent="0.4">
      <c r="B44" s="160"/>
      <c r="C44" s="201"/>
      <c r="D44" s="128">
        <f>IF(D43="","",ROUND((D43/0.97),2))</f>
        <v>0</v>
      </c>
      <c r="E44" s="192"/>
      <c r="F44" s="189"/>
      <c r="G44" s="131" t="e">
        <f>IF(G43="","",ROUND((G43/0.97),2))</f>
        <v>#VALUE!</v>
      </c>
    </row>
    <row r="45" spans="2:8" ht="23.45" hidden="1" customHeight="1" x14ac:dyDescent="0.35">
      <c r="B45" s="93"/>
      <c r="C45" s="93"/>
      <c r="D45" s="93"/>
      <c r="E45" s="93"/>
      <c r="F45" s="93"/>
      <c r="G45" s="93"/>
    </row>
    <row r="46" spans="2:8" ht="21" customHeight="1" thickBot="1" x14ac:dyDescent="0.4"/>
    <row r="47" spans="2:8" x14ac:dyDescent="0.35">
      <c r="B47" s="161" t="s">
        <v>66</v>
      </c>
      <c r="C47" s="162"/>
      <c r="D47" s="162"/>
      <c r="E47" s="162"/>
      <c r="F47" s="162"/>
      <c r="G47" s="163"/>
    </row>
    <row r="48" spans="2:8" ht="24" thickBot="1" x14ac:dyDescent="0.4">
      <c r="B48" s="164"/>
      <c r="C48" s="165"/>
      <c r="D48" s="165"/>
      <c r="E48" s="165"/>
      <c r="F48" s="165"/>
      <c r="G48" s="166"/>
    </row>
    <row r="49" spans="2:7" x14ac:dyDescent="0.35">
      <c r="B49" s="167" t="s">
        <v>60</v>
      </c>
      <c r="C49" s="168"/>
      <c r="D49" s="168"/>
      <c r="E49" s="168"/>
      <c r="F49" s="168"/>
      <c r="G49" s="169"/>
    </row>
    <row r="50" spans="2:7" x14ac:dyDescent="0.35">
      <c r="B50" s="167"/>
      <c r="C50" s="168"/>
      <c r="D50" s="168"/>
      <c r="E50" s="168"/>
      <c r="F50" s="168"/>
      <c r="G50" s="169"/>
    </row>
    <row r="51" spans="2:7" x14ac:dyDescent="0.35">
      <c r="B51" s="167"/>
      <c r="C51" s="168"/>
      <c r="D51" s="168"/>
      <c r="E51" s="168"/>
      <c r="F51" s="168"/>
      <c r="G51" s="169"/>
    </row>
    <row r="52" spans="2:7" ht="24" thickBot="1" x14ac:dyDescent="0.4">
      <c r="B52" s="170"/>
      <c r="C52" s="171"/>
      <c r="D52" s="171"/>
      <c r="E52" s="171"/>
      <c r="F52" s="171"/>
      <c r="G52" s="172"/>
    </row>
    <row r="54" spans="2:7" x14ac:dyDescent="0.35">
      <c r="B54" s="68" t="s">
        <v>62</v>
      </c>
    </row>
    <row r="55" spans="2:7" x14ac:dyDescent="0.35">
      <c r="B55" s="67" t="s">
        <v>59</v>
      </c>
    </row>
    <row r="56" spans="2:7" x14ac:dyDescent="0.35">
      <c r="B56" s="67" t="s">
        <v>53</v>
      </c>
    </row>
  </sheetData>
  <protectedRanges>
    <protectedRange algorithmName="SHA-512" hashValue="MWKNOyX7XabEYPVTpVKq/4sIRDst8ZQviyrQs8q1Y4C8HQ9rbP+3BI95WeqDgTog0URKkbqPduRHXvONMUjXeg==" saltValue="xTQ04xE1QFw3CQHYK0PtGg==" spinCount="100000" sqref="B30:G57" name="vv"/>
    <protectedRange algorithmName="SHA-512" hashValue="K7V368xLiqHW6gIj7qNmO2YxIva3unqgaKuvo4amnXM81cxnBjM2C84FVGdeJftlFYlky5o49VS0aiXoe/IVAQ==" saltValue="uRJWr1K/El+7fa6sIosjmQ==" spinCount="100000" sqref="F18 F5:F13" name="Plage1" securityDescriptor="O:WDG:WDD:(A;;CC;;;S-1-5-21-4211715942-2152379846-3686610029-15398)(A;;CC;;;AU)"/>
  </protectedRanges>
  <mergeCells count="29">
    <mergeCell ref="B40:B44"/>
    <mergeCell ref="B47:G48"/>
    <mergeCell ref="B49:G52"/>
    <mergeCell ref="E30:G30"/>
    <mergeCell ref="B36:D36"/>
    <mergeCell ref="B30:D30"/>
    <mergeCell ref="E37:G37"/>
    <mergeCell ref="E36:G36"/>
    <mergeCell ref="F40:F41"/>
    <mergeCell ref="F43:F44"/>
    <mergeCell ref="E40:E44"/>
    <mergeCell ref="B39:D39"/>
    <mergeCell ref="E39:G39"/>
    <mergeCell ref="C40:C41"/>
    <mergeCell ref="C43:C44"/>
    <mergeCell ref="C11:E11"/>
    <mergeCell ref="B28:G28"/>
    <mergeCell ref="B2:G2"/>
    <mergeCell ref="C6:E6"/>
    <mergeCell ref="C7:E7"/>
    <mergeCell ref="B14:D14"/>
    <mergeCell ref="E14:G14"/>
    <mergeCell ref="C9:E9"/>
    <mergeCell ref="C10:E10"/>
    <mergeCell ref="C5:E5"/>
    <mergeCell ref="C8:E8"/>
    <mergeCell ref="C12:E12"/>
    <mergeCell ref="C4:E4"/>
    <mergeCell ref="C3:E3"/>
  </mergeCells>
  <conditionalFormatting sqref="C22">
    <cfRule type="iconSet" priority="2">
      <iconSet iconSet="3Symbols">
        <cfvo type="percent" val="0"/>
        <cfvo type="percent" val="33"/>
        <cfvo type="percent" val="67"/>
      </iconSet>
    </cfRule>
  </conditionalFormatting>
  <conditionalFormatting sqref="F22">
    <cfRule type="iconSet" priority="1">
      <iconSet iconSet="3Symbols">
        <cfvo type="percent" val="0"/>
        <cfvo type="percent" val="33"/>
        <cfvo type="percent" val="67"/>
      </iconSet>
    </cfRule>
  </conditionalFormatting>
  <hyperlinks>
    <hyperlink ref="B49:G52" r:id="rId1" display="CLIQUE ICI POUR SAISIR L'APPEL DE FONDS" xr:uid="{7911779D-8123-4455-9362-EACC51369ADB}"/>
  </hyperlinks>
  <pageMargins left="0.7" right="0.7" top="0.75" bottom="0.75" header="0.3" footer="0.3"/>
  <pageSetup paperSize="9" orientation="portrait"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C172D6ED-C650-4E37-A2FC-BD358FB7B1AA}">
          <x14:formula1>
            <xm:f>'liste déroulante'!$A$41:$A$43</xm:f>
          </x14:formula1>
          <xm:sqref>G19</xm:sqref>
        </x14:dataValidation>
        <x14:dataValidation type="list" allowBlank="1" showInputMessage="1" showErrorMessage="1" xr:uid="{77603A93-7824-483E-A062-7A9C6766122B}">
          <x14:formula1>
            <xm:f>'liste déroulante'!$D$2:$E$2</xm:f>
          </x14:formula1>
          <xm:sqref>G17</xm:sqref>
        </x14:dataValidation>
        <x14:dataValidation type="list" allowBlank="1" showInputMessage="1" showErrorMessage="1" xr:uid="{2E66175B-7247-49F5-96ED-40B0F1B89B4D}">
          <x14:formula1>
            <xm:f>'liste déroulante'!$A$59:$A$61</xm:f>
          </x14:formula1>
          <xm:sqref>F9</xm:sqref>
        </x14:dataValidation>
        <x14:dataValidation type="list" allowBlank="1" showInputMessage="1" showErrorMessage="1" xr:uid="{3B2AB15C-99AF-4FCB-B895-2D005F9AD779}">
          <x14:formula1>
            <xm:f>'liste déroulante'!$A$64:$A$67</xm:f>
          </x14:formula1>
          <xm:sqref>F7</xm:sqref>
        </x14:dataValidation>
        <x14:dataValidation type="list" allowBlank="1" showInputMessage="1" showErrorMessage="1" promptTitle="Situation de l'entreprise" xr:uid="{90ACDE72-8C21-44EA-A04B-F98E0D8612E0}">
          <x14:formula1>
            <xm:f>'liste déroulante'!$C$66:$C$71</xm:f>
          </x14:formula1>
          <xm:sqref>F5</xm:sqref>
        </x14:dataValidation>
        <x14:dataValidation type="list" allowBlank="1" showInputMessage="1" showErrorMessage="1" xr:uid="{6C37F1A9-C9BB-4D8C-B7B9-1257BEDC3BFE}">
          <x14:formula1>
            <xm:f>'liste déroulante'!$A$70:$A$73</xm:f>
          </x14:formula1>
          <xm:sqref>F8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8F590B-7DE4-410D-9D63-D2255AFFADC4}">
  <sheetPr codeName="Feuil2"/>
  <dimension ref="A1:G73"/>
  <sheetViews>
    <sheetView topLeftCell="A45" zoomScale="75" workbookViewId="0">
      <selection activeCell="D56" sqref="D56"/>
    </sheetView>
  </sheetViews>
  <sheetFormatPr baseColWidth="10" defaultRowHeight="15" x14ac:dyDescent="0.25"/>
  <cols>
    <col min="1" max="1" width="55.42578125" customWidth="1"/>
    <col min="2" max="2" width="36.140625" customWidth="1"/>
    <col min="3" max="3" width="37.28515625" customWidth="1"/>
    <col min="4" max="4" width="17.85546875" customWidth="1"/>
    <col min="5" max="5" width="42.5703125" bestFit="1" customWidth="1"/>
    <col min="6" max="8" width="11.7109375" bestFit="1" customWidth="1"/>
  </cols>
  <sheetData>
    <row r="1" spans="1:7" x14ac:dyDescent="0.25">
      <c r="D1" t="s">
        <v>2</v>
      </c>
    </row>
    <row r="2" spans="1:7" ht="44.1" customHeight="1" x14ac:dyDescent="0.25">
      <c r="A2" s="5"/>
      <c r="B2" s="4" t="s">
        <v>0</v>
      </c>
      <c r="C2" s="4" t="s">
        <v>1</v>
      </c>
      <c r="D2" s="56">
        <v>1</v>
      </c>
      <c r="E2" s="4" t="s">
        <v>43</v>
      </c>
      <c r="F2" s="4" t="s">
        <v>42</v>
      </c>
      <c r="G2" s="2"/>
    </row>
    <row r="3" spans="1:7" x14ac:dyDescent="0.25">
      <c r="A3" s="3" t="s">
        <v>5</v>
      </c>
      <c r="B3" s="6">
        <v>1</v>
      </c>
      <c r="C3" s="6">
        <v>1</v>
      </c>
      <c r="D3" s="6">
        <v>0.7</v>
      </c>
      <c r="E3" s="6">
        <v>1</v>
      </c>
      <c r="F3" s="6">
        <v>1</v>
      </c>
    </row>
    <row r="4" spans="1:7" x14ac:dyDescent="0.25">
      <c r="A4" s="3" t="s">
        <v>6</v>
      </c>
      <c r="B4" s="6">
        <v>0.7</v>
      </c>
      <c r="C4" s="6">
        <v>0.8</v>
      </c>
      <c r="D4" s="6">
        <v>0.4</v>
      </c>
      <c r="E4" s="6">
        <v>0.7</v>
      </c>
      <c r="F4" s="6">
        <v>0.7</v>
      </c>
    </row>
    <row r="5" spans="1:7" x14ac:dyDescent="0.25">
      <c r="A5" s="3" t="s">
        <v>7</v>
      </c>
      <c r="B5" s="6">
        <v>0.7</v>
      </c>
      <c r="C5" s="6">
        <v>0.8</v>
      </c>
      <c r="D5" s="6"/>
      <c r="E5" s="6">
        <v>0.4</v>
      </c>
      <c r="F5" s="6">
        <v>0.4</v>
      </c>
    </row>
    <row r="9" spans="1:7" x14ac:dyDescent="0.25">
      <c r="A9" s="57"/>
      <c r="B9" s="57" t="s">
        <v>4</v>
      </c>
      <c r="C9" s="57" t="s">
        <v>44</v>
      </c>
      <c r="D9" s="57" t="s">
        <v>8</v>
      </c>
    </row>
    <row r="10" spans="1:7" x14ac:dyDescent="0.25">
      <c r="A10" s="3" t="str">
        <f>CONCATENATE(C10,"",B10)</f>
        <v>Activité partielleMoins de 300 salariés</v>
      </c>
      <c r="B10" s="3" t="s">
        <v>5</v>
      </c>
      <c r="C10" s="3" t="s">
        <v>0</v>
      </c>
      <c r="D10" s="58">
        <v>1</v>
      </c>
    </row>
    <row r="11" spans="1:7" x14ac:dyDescent="0.25">
      <c r="A11" s="3" t="str">
        <f t="shared" ref="A11:A24" si="0">CONCATENATE(C11,"",B11)</f>
        <v>Activité partielleDe 300 à 1000 salariés</v>
      </c>
      <c r="B11" s="3" t="s">
        <v>45</v>
      </c>
      <c r="C11" s="3" t="s">
        <v>0</v>
      </c>
      <c r="D11" s="58">
        <v>0.7</v>
      </c>
    </row>
    <row r="12" spans="1:7" x14ac:dyDescent="0.25">
      <c r="A12" s="3" t="str">
        <f t="shared" si="0"/>
        <v>Activité partiellePlus de 1000 salariés</v>
      </c>
      <c r="B12" s="3" t="s">
        <v>7</v>
      </c>
      <c r="C12" s="3" t="s">
        <v>0</v>
      </c>
      <c r="D12" s="58">
        <v>0.7</v>
      </c>
    </row>
    <row r="13" spans="1:7" x14ac:dyDescent="0.25">
      <c r="A13" s="3" t="str">
        <f t="shared" si="0"/>
        <v>Activité partielle longue duréeMoins de 300 salariés</v>
      </c>
      <c r="B13" s="3" t="s">
        <v>5</v>
      </c>
      <c r="C13" s="3" t="s">
        <v>1</v>
      </c>
      <c r="D13" s="58">
        <v>1</v>
      </c>
    </row>
    <row r="14" spans="1:7" x14ac:dyDescent="0.25">
      <c r="A14" s="3" t="str">
        <f t="shared" si="0"/>
        <v>Activité partielle longue duréeDe 300 à 1000 salariés</v>
      </c>
      <c r="B14" s="3" t="s">
        <v>45</v>
      </c>
      <c r="C14" s="3" t="s">
        <v>1</v>
      </c>
      <c r="D14" s="58">
        <v>0.8</v>
      </c>
    </row>
    <row r="15" spans="1:7" x14ac:dyDescent="0.25">
      <c r="A15" s="3" t="str">
        <f t="shared" si="0"/>
        <v>Activité partielle longue duréePlus de 1000 salariés</v>
      </c>
      <c r="B15" s="3" t="s">
        <v>7</v>
      </c>
      <c r="C15" s="3" t="s">
        <v>1</v>
      </c>
      <c r="D15" s="58">
        <v>0.8</v>
      </c>
    </row>
    <row r="16" spans="1:7" x14ac:dyDescent="0.25">
      <c r="A16" s="3" t="str">
        <f t="shared" si="0"/>
        <v>Entreprise en difficultéMoins de 300 salariés</v>
      </c>
      <c r="B16" s="3" t="s">
        <v>5</v>
      </c>
      <c r="C16" s="3" t="s">
        <v>41</v>
      </c>
      <c r="D16" s="58">
        <v>1</v>
      </c>
    </row>
    <row r="17" spans="1:4" x14ac:dyDescent="0.25">
      <c r="A17" s="3" t="str">
        <f t="shared" si="0"/>
        <v>Entreprise en difficultéDe 300 à 1000 salariés</v>
      </c>
      <c r="B17" s="3" t="s">
        <v>45</v>
      </c>
      <c r="C17" s="3" t="s">
        <v>41</v>
      </c>
      <c r="D17" s="58">
        <v>0.7</v>
      </c>
    </row>
    <row r="18" spans="1:4" x14ac:dyDescent="0.25">
      <c r="A18" s="3" t="str">
        <f t="shared" si="0"/>
        <v>Entreprise en difficultéPlus de 1000 salariés</v>
      </c>
      <c r="B18" s="3" t="s">
        <v>7</v>
      </c>
      <c r="C18" s="3" t="s">
        <v>41</v>
      </c>
      <c r="D18" s="58">
        <v>0.4</v>
      </c>
    </row>
    <row r="19" spans="1:4" x14ac:dyDescent="0.25">
      <c r="A19" s="3" t="str">
        <f t="shared" si="0"/>
        <v>Entreprise en mutationMoins de 300 salariés</v>
      </c>
      <c r="B19" s="3" t="s">
        <v>5</v>
      </c>
      <c r="C19" s="3" t="s">
        <v>49</v>
      </c>
      <c r="D19" s="58">
        <v>1</v>
      </c>
    </row>
    <row r="20" spans="1:4" x14ac:dyDescent="0.25">
      <c r="A20" s="3" t="str">
        <f t="shared" si="0"/>
        <v>Entreprise en mutationDe 300 à 1000 salariés</v>
      </c>
      <c r="B20" s="3" t="s">
        <v>45</v>
      </c>
      <c r="C20" s="3" t="s">
        <v>49</v>
      </c>
      <c r="D20" s="58">
        <v>0.7</v>
      </c>
    </row>
    <row r="21" spans="1:4" x14ac:dyDescent="0.25">
      <c r="A21" s="3" t="str">
        <f t="shared" si="0"/>
        <v>Entreprise en mutationPlus de 1000 salariés</v>
      </c>
      <c r="B21" s="3" t="s">
        <v>7</v>
      </c>
      <c r="C21" s="3" t="s">
        <v>49</v>
      </c>
      <c r="D21" s="58">
        <v>0.4</v>
      </c>
    </row>
    <row r="22" spans="1:4" x14ac:dyDescent="0.25">
      <c r="A22" s="3" t="str">
        <f t="shared" si="0"/>
        <v>Entreprise en reprise d'activitéMoins de 300 salariés</v>
      </c>
      <c r="B22" s="3" t="s">
        <v>5</v>
      </c>
      <c r="C22" s="3" t="s">
        <v>42</v>
      </c>
      <c r="D22" s="58">
        <v>1</v>
      </c>
    </row>
    <row r="23" spans="1:4" x14ac:dyDescent="0.25">
      <c r="A23" s="3" t="str">
        <f t="shared" si="0"/>
        <v>Entreprise en reprise d'activitéDe 300 à 1000 salariés</v>
      </c>
      <c r="B23" s="3" t="s">
        <v>45</v>
      </c>
      <c r="C23" s="3" t="s">
        <v>42</v>
      </c>
      <c r="D23" s="58">
        <v>0.7</v>
      </c>
    </row>
    <row r="24" spans="1:4" x14ac:dyDescent="0.25">
      <c r="A24" s="3" t="str">
        <f t="shared" si="0"/>
        <v>Entreprise en reprise d'activitéPlus de 1000 salariés</v>
      </c>
      <c r="B24" s="3" t="s">
        <v>7</v>
      </c>
      <c r="C24" s="3" t="s">
        <v>42</v>
      </c>
      <c r="D24" s="58">
        <v>0.4</v>
      </c>
    </row>
    <row r="25" spans="1:4" x14ac:dyDescent="0.25">
      <c r="A25" s="7"/>
      <c r="B25" s="53"/>
      <c r="C25" s="11"/>
      <c r="D25" s="54"/>
    </row>
    <row r="26" spans="1:4" x14ac:dyDescent="0.25">
      <c r="A26" s="7"/>
      <c r="B26" s="53"/>
      <c r="C26" s="11"/>
      <c r="D26" s="54"/>
    </row>
    <row r="32" spans="1:4" x14ac:dyDescent="0.25">
      <c r="A32" t="s">
        <v>9</v>
      </c>
    </row>
    <row r="33" spans="1:3" x14ac:dyDescent="0.25">
      <c r="A33" s="10" t="s">
        <v>12</v>
      </c>
      <c r="B33" s="8">
        <v>0.7</v>
      </c>
    </row>
    <row r="34" spans="1:3" x14ac:dyDescent="0.25">
      <c r="A34" s="10" t="s">
        <v>13</v>
      </c>
      <c r="B34" s="8">
        <v>0.6</v>
      </c>
    </row>
    <row r="35" spans="1:3" x14ac:dyDescent="0.25">
      <c r="A35" s="10" t="s">
        <v>14</v>
      </c>
      <c r="B35" s="8">
        <v>0.5</v>
      </c>
    </row>
    <row r="36" spans="1:3" x14ac:dyDescent="0.25">
      <c r="A36" s="10" t="s">
        <v>15</v>
      </c>
      <c r="B36" s="8" t="s">
        <v>11</v>
      </c>
    </row>
    <row r="37" spans="1:3" x14ac:dyDescent="0.25">
      <c r="A37" s="10" t="s">
        <v>16</v>
      </c>
      <c r="B37" s="8" t="s">
        <v>11</v>
      </c>
    </row>
    <row r="38" spans="1:3" x14ac:dyDescent="0.25">
      <c r="A38" s="10" t="s">
        <v>17</v>
      </c>
      <c r="B38" s="8" t="s">
        <v>11</v>
      </c>
    </row>
    <row r="39" spans="1:3" ht="15.75" thickBot="1" x14ac:dyDescent="0.3">
      <c r="A39" s="9"/>
      <c r="B39" s="11"/>
    </row>
    <row r="40" spans="1:3" ht="15.75" thickBot="1" x14ac:dyDescent="0.3">
      <c r="B40" s="12" t="s">
        <v>20</v>
      </c>
      <c r="C40" s="1" t="s">
        <v>21</v>
      </c>
    </row>
    <row r="41" spans="1:3" x14ac:dyDescent="0.25">
      <c r="A41" s="13" t="s">
        <v>10</v>
      </c>
      <c r="B41" s="16">
        <v>10000000</v>
      </c>
      <c r="C41" s="16">
        <v>10000000</v>
      </c>
    </row>
    <row r="42" spans="1:3" x14ac:dyDescent="0.25">
      <c r="A42" s="14" t="s">
        <v>19</v>
      </c>
      <c r="B42" s="17">
        <v>50000000</v>
      </c>
      <c r="C42" s="17">
        <v>43000000</v>
      </c>
    </row>
    <row r="43" spans="1:3" ht="15.75" thickBot="1" x14ac:dyDescent="0.3">
      <c r="A43" s="15" t="s">
        <v>18</v>
      </c>
      <c r="B43" s="18" t="s">
        <v>22</v>
      </c>
      <c r="C43" s="18" t="s">
        <v>22</v>
      </c>
    </row>
    <row r="45" spans="1:3" ht="15.75" thickBot="1" x14ac:dyDescent="0.3"/>
    <row r="46" spans="1:3" ht="15.75" thickBot="1" x14ac:dyDescent="0.3">
      <c r="B46" s="12" t="s">
        <v>20</v>
      </c>
      <c r="C46" s="1" t="s">
        <v>21</v>
      </c>
    </row>
    <row r="47" spans="1:3" x14ac:dyDescent="0.25">
      <c r="A47">
        <v>50</v>
      </c>
      <c r="B47" s="16">
        <v>10000000</v>
      </c>
      <c r="C47" s="16">
        <v>10000000</v>
      </c>
    </row>
    <row r="48" spans="1:3" x14ac:dyDescent="0.25">
      <c r="A48">
        <v>250</v>
      </c>
      <c r="B48" s="17">
        <v>50000000</v>
      </c>
      <c r="C48" s="17">
        <v>43000000</v>
      </c>
    </row>
    <row r="49" spans="1:3" ht="15.75" thickBot="1" x14ac:dyDescent="0.3">
      <c r="A49">
        <v>250</v>
      </c>
      <c r="B49" s="18" t="s">
        <v>22</v>
      </c>
      <c r="C49" s="18" t="s">
        <v>22</v>
      </c>
    </row>
    <row r="51" spans="1:3" ht="15.75" thickBot="1" x14ac:dyDescent="0.3"/>
    <row r="52" spans="1:3" x14ac:dyDescent="0.25">
      <c r="A52" t="str">
        <f>CONCATENATE(A47," ",B47)</f>
        <v>50 10000000</v>
      </c>
      <c r="B52" s="16">
        <v>10000000</v>
      </c>
    </row>
    <row r="53" spans="1:3" x14ac:dyDescent="0.25">
      <c r="A53" t="str">
        <f t="shared" ref="A53:A56" si="1">CONCATENATE(A48," ",B48)</f>
        <v>250 50000000</v>
      </c>
      <c r="B53" s="17">
        <v>50000000</v>
      </c>
    </row>
    <row r="54" spans="1:3" ht="15.75" thickBot="1" x14ac:dyDescent="0.3">
      <c r="A54" t="str">
        <f t="shared" si="1"/>
        <v>250 &gt; 5000000</v>
      </c>
      <c r="B54" s="18" t="s">
        <v>22</v>
      </c>
    </row>
    <row r="55" spans="1:3" x14ac:dyDescent="0.25">
      <c r="A55" t="str">
        <f t="shared" si="1"/>
        <v xml:space="preserve"> </v>
      </c>
    </row>
    <row r="56" spans="1:3" x14ac:dyDescent="0.25">
      <c r="A56" t="str">
        <f t="shared" si="1"/>
        <v xml:space="preserve"> </v>
      </c>
    </row>
    <row r="57" spans="1:3" ht="15.75" thickBot="1" x14ac:dyDescent="0.3"/>
    <row r="58" spans="1:3" ht="18.75" x14ac:dyDescent="0.3">
      <c r="A58" s="21" t="s">
        <v>39</v>
      </c>
    </row>
    <row r="59" spans="1:3" ht="19.5" thickBot="1" x14ac:dyDescent="0.35">
      <c r="A59" s="87" t="s">
        <v>28</v>
      </c>
    </row>
    <row r="60" spans="1:3" ht="21.75" thickBot="1" x14ac:dyDescent="0.4">
      <c r="A60" s="88" t="s">
        <v>27</v>
      </c>
      <c r="C60" s="79" t="s">
        <v>38</v>
      </c>
    </row>
    <row r="61" spans="1:3" ht="21" x14ac:dyDescent="0.35">
      <c r="C61" s="80" t="s">
        <v>33</v>
      </c>
    </row>
    <row r="62" spans="1:3" ht="21.75" thickBot="1" x14ac:dyDescent="0.4">
      <c r="C62" s="80" t="s">
        <v>34</v>
      </c>
    </row>
    <row r="63" spans="1:3" ht="21.75" thickBot="1" x14ac:dyDescent="0.4">
      <c r="A63" s="78" t="s">
        <v>20</v>
      </c>
      <c r="C63" s="81" t="s">
        <v>26</v>
      </c>
    </row>
    <row r="64" spans="1:3" ht="19.5" thickBot="1" x14ac:dyDescent="0.35">
      <c r="A64" s="19" t="s">
        <v>32</v>
      </c>
    </row>
    <row r="65" spans="1:3" ht="19.5" thickBot="1" x14ac:dyDescent="0.35">
      <c r="A65" s="19" t="s">
        <v>30</v>
      </c>
      <c r="C65" s="82" t="s">
        <v>44</v>
      </c>
    </row>
    <row r="66" spans="1:3" ht="19.5" thickBot="1" x14ac:dyDescent="0.35">
      <c r="A66" s="20" t="s">
        <v>31</v>
      </c>
      <c r="C66" s="83"/>
    </row>
    <row r="67" spans="1:3" ht="18.75" x14ac:dyDescent="0.3">
      <c r="C67" s="84" t="s">
        <v>0</v>
      </c>
    </row>
    <row r="68" spans="1:3" ht="19.5" thickBot="1" x14ac:dyDescent="0.35">
      <c r="C68" s="85" t="s">
        <v>1</v>
      </c>
    </row>
    <row r="69" spans="1:3" ht="18.75" x14ac:dyDescent="0.3">
      <c r="A69" s="89" t="s">
        <v>35</v>
      </c>
      <c r="C69" s="85" t="s">
        <v>41</v>
      </c>
    </row>
    <row r="70" spans="1:3" ht="18.75" x14ac:dyDescent="0.3">
      <c r="A70" s="92"/>
      <c r="C70" s="85" t="s">
        <v>42</v>
      </c>
    </row>
    <row r="71" spans="1:3" ht="19.5" thickBot="1" x14ac:dyDescent="0.35">
      <c r="A71" s="90" t="s">
        <v>32</v>
      </c>
      <c r="C71" s="86" t="s">
        <v>49</v>
      </c>
    </row>
    <row r="72" spans="1:3" ht="18.75" x14ac:dyDescent="0.3">
      <c r="A72" s="90" t="s">
        <v>36</v>
      </c>
    </row>
    <row r="73" spans="1:3" ht="19.5" thickBot="1" x14ac:dyDescent="0.35">
      <c r="A73" s="91" t="s">
        <v>37</v>
      </c>
    </row>
  </sheetData>
  <sheetProtection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Simulateur FNE 2021</vt:lpstr>
      <vt:lpstr>liste déroulante</vt:lpstr>
    </vt:vector>
  </TitlesOfParts>
  <Company>LOpcommerce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ARFA Kaouthar</dc:creator>
  <cp:lastModifiedBy>BEN ARFA Kaouthar</cp:lastModifiedBy>
  <dcterms:created xsi:type="dcterms:W3CDTF">2021-08-09T14:35:14Z</dcterms:created>
  <dcterms:modified xsi:type="dcterms:W3CDTF">2022-04-07T07:56:49Z</dcterms:modified>
</cp:coreProperties>
</file>